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vrpdc\common\!Projektek\MS-B008 Hírlevél, marketing\Ügyfél rendezvények és levelek 2024\health analytics\"/>
    </mc:Choice>
  </mc:AlternateContent>
  <xr:revisionPtr revIDLastSave="0" documentId="13_ncr:1_{03597BD0-480F-43DB-9CEB-02C367D3BAFE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Kalkulát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2" l="1"/>
  <c r="J47" i="2"/>
  <c r="I47" i="2"/>
  <c r="J45" i="2"/>
  <c r="G51" i="2" l="1"/>
  <c r="G52" i="2" s="1"/>
  <c r="E51" i="2"/>
  <c r="E52" i="2" s="1"/>
  <c r="G49" i="2"/>
  <c r="E49" i="2"/>
  <c r="C49" i="2"/>
  <c r="G48" i="2"/>
  <c r="E48" i="2"/>
  <c r="C48" i="2"/>
  <c r="G44" i="2"/>
  <c r="G45" i="2" s="1"/>
  <c r="G42" i="2"/>
  <c r="E42" i="2"/>
  <c r="C42" i="2"/>
  <c r="I27" i="2"/>
  <c r="G54" i="2" s="1"/>
  <c r="H27" i="2"/>
  <c r="E54" i="2" s="1"/>
  <c r="G27" i="2"/>
  <c r="C54" i="2" s="1"/>
  <c r="I21" i="2"/>
  <c r="G39" i="2" s="1"/>
  <c r="H21" i="2"/>
  <c r="E39" i="2" s="1"/>
  <c r="G21" i="2"/>
  <c r="C39" i="2" s="1"/>
  <c r="G41" i="2"/>
  <c r="E41" i="2"/>
  <c r="D15" i="2"/>
  <c r="E44" i="2" s="1"/>
  <c r="E45" i="2" s="1"/>
  <c r="G50" i="2" l="1"/>
  <c r="H48" i="2" s="1"/>
  <c r="E50" i="2"/>
  <c r="F49" i="2" s="1"/>
  <c r="E43" i="2"/>
  <c r="F41" i="2" s="1"/>
  <c r="G43" i="2"/>
  <c r="I43" i="2" s="1"/>
  <c r="E55" i="2"/>
  <c r="E56" i="2" s="1"/>
  <c r="G55" i="2"/>
  <c r="G56" i="2" s="1"/>
  <c r="C50" i="2"/>
  <c r="D48" i="2" s="1"/>
  <c r="C43" i="2"/>
  <c r="D41" i="2" s="1"/>
  <c r="F48" i="2" l="1"/>
  <c r="H49" i="2"/>
  <c r="J43" i="2"/>
  <c r="I50" i="2"/>
  <c r="H42" i="2"/>
  <c r="I42" i="2" s="1"/>
  <c r="F42" i="2"/>
  <c r="E47" i="2"/>
  <c r="H41" i="2"/>
  <c r="C47" i="2"/>
  <c r="I44" i="2"/>
  <c r="D42" i="2"/>
  <c r="G47" i="2"/>
  <c r="D49" i="2"/>
  <c r="I41" i="2" l="1"/>
  <c r="I39" i="2" s="1"/>
  <c r="J41" i="2"/>
  <c r="I48" i="2"/>
  <c r="I49" i="2"/>
  <c r="J42" i="2"/>
  <c r="J44" i="2"/>
  <c r="J50" i="2"/>
  <c r="J39" i="2" l="1"/>
  <c r="I54" i="2"/>
  <c r="I55" i="2" s="1"/>
  <c r="I56" i="2" s="1"/>
  <c r="I51" i="2"/>
  <c r="I52" i="2" s="1"/>
  <c r="J51" i="2"/>
  <c r="J52" i="2" s="1"/>
  <c r="J48" i="2"/>
  <c r="J49" i="2"/>
  <c r="J54" i="2" l="1"/>
  <c r="J55" i="2" s="1"/>
  <c r="J56" i="2" s="1"/>
</calcChain>
</file>

<file path=xl/sharedStrings.xml><?xml version="1.0" encoding="utf-8"?>
<sst xmlns="http://schemas.openxmlformats.org/spreadsheetml/2006/main" count="64" uniqueCount="40">
  <si>
    <t>1. vonal</t>
  </si>
  <si>
    <t>2. vonal</t>
  </si>
  <si>
    <t>3. vonal</t>
  </si>
  <si>
    <t>ABI</t>
  </si>
  <si>
    <t>DOC</t>
  </si>
  <si>
    <t>ENZA</t>
  </si>
  <si>
    <t>KAB</t>
  </si>
  <si>
    <t>PARP</t>
  </si>
  <si>
    <t>Dobozszám</t>
  </si>
  <si>
    <t>Betegszám növekedés  1.-2. vonal</t>
  </si>
  <si>
    <t>Hatóanyag növekedés 1.-2. vonal</t>
  </si>
  <si>
    <t>Betegszám 1. vonal</t>
  </si>
  <si>
    <t>Betegszám 2. vonal</t>
  </si>
  <si>
    <t>Betegszám 1.-2. vonal</t>
  </si>
  <si>
    <t>Betegszám növekedés  1.-2. vonal %</t>
  </si>
  <si>
    <t>Hatóanyag 1. vonal</t>
  </si>
  <si>
    <t>Hatóanyag 2. vonal</t>
  </si>
  <si>
    <t>Hatóanyag 1.-2. vonal</t>
  </si>
  <si>
    <t>Hatóanyag növekedés 1.-2. vonal %</t>
  </si>
  <si>
    <t>Hatóanyag piaci részesedés (betegszám)</t>
  </si>
  <si>
    <t>Hatóanyag dobozszám növekedés</t>
  </si>
  <si>
    <t xml:space="preserve">Hatóanyag dobozszám </t>
  </si>
  <si>
    <t>Hatóanyag dobozszám növekedés %</t>
  </si>
  <si>
    <t>1. lépés</t>
  </si>
  <si>
    <t>2. lépés</t>
  </si>
  <si>
    <t>Medián dobozszám</t>
  </si>
  <si>
    <t>Összesen</t>
  </si>
  <si>
    <t>1. Lépés: Betegszám Növekedésének Becslése</t>
  </si>
  <si>
    <t>Az előző évek betegszám növekedési adatai alapján becsüljük meg az idei és a következő évi betegszámot.</t>
  </si>
  <si>
    <t>Adjuk meg a várható növekedési százalékot az idei évre.</t>
  </si>
  <si>
    <t>Az Excel automatikusan kiszámolja a teljes betegszámot az idei évre.</t>
  </si>
  <si>
    <t>Ismételjük meg ugyanezt a következő évre vonatkozóan is.</t>
  </si>
  <si>
    <t>Finomhangoljuk a növekedési százalékot szükség szerint, hogy reális becslést kapjunk.</t>
  </si>
  <si>
    <t>2. Lépés: Hatóanyag Piaci Részesedésének Meghatározása</t>
  </si>
  <si>
    <t>Az előző évek piaci részesedési adatai alapján becsüljük meg, hogy az adott hatóanyag piaci részesedése hogyan fog alakulni az idei és a következő évben.</t>
  </si>
  <si>
    <t>Adjuk meg a piaci részesedés változásának várható százalékát.</t>
  </si>
  <si>
    <t>Az Excel automatikusan kiszámolja a várható piaci részesedést az idei és a következő évre.</t>
  </si>
  <si>
    <t>Finomhangoljuk a részesedési százalékot szükség szerint, hogy reális becslést kapjunk.</t>
  </si>
  <si>
    <t>Prosztatarák átlag dobozszám ezekre az évekre vonalanként</t>
  </si>
  <si>
    <t>Abirateron átlag dobozszám ezekre az évekre vonalanként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</si>
</sst>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2"/>
      <charset val="238"/>
    </font>
    <font>
      <sz val="10"/>
      <color rgb="FF000000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rgb="FFFF0000"/>
      <name val="Century Gothic"/>
      <family val="2"/>
      <charset val="238"/>
    </font>
    <font>
      <sz val="1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9" fontId="9" fillId="2" borderId="2" xfId="0" applyNumberFormat="1" applyFont="1" applyFill="1" applyBorder="1" applyAlignment="1" applyProtection="1">
      <alignment horizontal="center" vertical="center"/>
      <protection locked="0"/>
    </xf>
    <xf numFmtId="9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6" xfId="10" applyFont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9" fontId="6" fillId="0" borderId="5" xfId="10" applyFont="1" applyBorder="1" applyAlignment="1">
      <alignment horizontal="center" vertical="center"/>
    </xf>
    <xf numFmtId="9" fontId="6" fillId="2" borderId="10" xfId="0" applyNumberFormat="1" applyFont="1" applyFill="1" applyBorder="1" applyAlignment="1">
      <alignment horizontal="center" vertical="center"/>
    </xf>
    <xf numFmtId="9" fontId="6" fillId="6" borderId="5" xfId="0" applyNumberFormat="1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9" fontId="6" fillId="6" borderId="5" xfId="10" applyFont="1" applyFill="1" applyBorder="1" applyAlignment="1">
      <alignment horizontal="center" vertical="center"/>
    </xf>
    <xf numFmtId="9" fontId="6" fillId="6" borderId="6" xfId="10" applyFont="1" applyFill="1" applyBorder="1" applyAlignment="1">
      <alignment horizontal="center" vertical="center"/>
    </xf>
    <xf numFmtId="9" fontId="6" fillId="6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</cellXfs>
  <cellStyles count="11">
    <cellStyle name="Comma 2" xfId="1" xr:uid="{00000000-0005-0000-0000-000000000000}"/>
    <cellStyle name="Currency 2" xfId="2" xr:uid="{00000000-0005-0000-0000-000001000000}"/>
    <cellStyle name="Currency 3" xfId="3" xr:uid="{00000000-0005-0000-0000-000002000000}"/>
    <cellStyle name="Hivatkozás" xfId="8" builtinId="8" hidden="1"/>
    <cellStyle name="Látott hivatkozás" xfId="9" builtinId="9" hidden="1"/>
    <cellStyle name="Normál" xfId="0" builtinId="0"/>
    <cellStyle name="Normal 2" xfId="4" xr:uid="{00000000-0005-0000-0000-000006000000}"/>
    <cellStyle name="Normal 3" xfId="5" xr:uid="{00000000-0005-0000-0000-000007000000}"/>
    <cellStyle name="Percent 2" xfId="6" xr:uid="{00000000-0005-0000-0000-000008000000}"/>
    <cellStyle name="Percent 3" xfId="7" xr:uid="{00000000-0005-0000-0000-000009000000}"/>
    <cellStyle name="Százalék" xfId="1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3</xdr:row>
      <xdr:rowOff>76200</xdr:rowOff>
    </xdr:from>
    <xdr:to>
      <xdr:col>16</xdr:col>
      <xdr:colOff>0</xdr:colOff>
      <xdr:row>7</xdr:row>
      <xdr:rowOff>114300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82BFD58F-9FB7-9DCD-3051-228E3B43A1DD}"/>
            </a:ext>
          </a:extLst>
        </xdr:cNvPr>
        <xdr:cNvSpPr txBox="1"/>
      </xdr:nvSpPr>
      <xdr:spPr>
        <a:xfrm>
          <a:off x="655320" y="579120"/>
          <a:ext cx="11018520" cy="7086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Ez az Excel fájl azok támogatására készült, akik szeretnének jobban felkészülni a mostani büdzsé kalkulációs időszakra.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 következő lépések segítségével két lépésben megbecsülhető az idei és a következő év dobozszáma az abirateron hatóanyagra vonatkozóan.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Letölhető</a:t>
          </a:r>
          <a:r>
            <a:rPr lang="hu-HU" sz="105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formában is elérhetővé tettük a fájlt, hogy azok, akik más terápiás területre is szeretnék alkalmazni, azok átírhassák az arra vonatkozó cellákat is.</a:t>
          </a:r>
          <a:endParaRPr lang="hu-HU" sz="1050" b="1"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342900</xdr:colOff>
      <xdr:row>0</xdr:row>
      <xdr:rowOff>91440</xdr:rowOff>
    </xdr:from>
    <xdr:to>
      <xdr:col>15</xdr:col>
      <xdr:colOff>815340</xdr:colOff>
      <xdr:row>3</xdr:row>
      <xdr:rowOff>45720</xdr:rowOff>
    </xdr:to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C04AF54D-D9F0-4D07-A585-89C45A16529B}"/>
            </a:ext>
          </a:extLst>
        </xdr:cNvPr>
        <xdr:cNvSpPr txBox="1"/>
      </xdr:nvSpPr>
      <xdr:spPr>
        <a:xfrm>
          <a:off x="655320" y="91440"/>
          <a:ext cx="15460980" cy="5257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Büdzsé</a:t>
          </a:r>
          <a:r>
            <a:rPr lang="hu-HU" sz="16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kalkulátor 2024 - RWE adatok alapján</a:t>
          </a:r>
          <a:endParaRPr lang="hu-HU" sz="16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7620</xdr:colOff>
      <xdr:row>31</xdr:row>
      <xdr:rowOff>99060</xdr:rowOff>
    </xdr:from>
    <xdr:to>
      <xdr:col>3</xdr:col>
      <xdr:colOff>487680</xdr:colOff>
      <xdr:row>31</xdr:row>
      <xdr:rowOff>320040</xdr:rowOff>
    </xdr:to>
    <xdr:sp macro="" textlink="">
      <xdr:nvSpPr>
        <xdr:cNvPr id="2" name="Nyíl: jobbra mutató 1">
          <a:extLst>
            <a:ext uri="{FF2B5EF4-FFF2-40B4-BE49-F238E27FC236}">
              <a16:creationId xmlns:a16="http://schemas.microsoft.com/office/drawing/2014/main" id="{30A9644B-7D1D-5FC2-3E0D-C9BFB5E30682}"/>
            </a:ext>
          </a:extLst>
        </xdr:cNvPr>
        <xdr:cNvSpPr/>
      </xdr:nvSpPr>
      <xdr:spPr>
        <a:xfrm rot="10800000">
          <a:off x="4594860" y="5600700"/>
          <a:ext cx="480060" cy="220980"/>
        </a:xfrm>
        <a:prstGeom prst="right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22860</xdr:colOff>
      <xdr:row>33</xdr:row>
      <xdr:rowOff>91440</xdr:rowOff>
    </xdr:from>
    <xdr:to>
      <xdr:col>3</xdr:col>
      <xdr:colOff>480060</xdr:colOff>
      <xdr:row>33</xdr:row>
      <xdr:rowOff>312420</xdr:rowOff>
    </xdr:to>
    <xdr:sp macro="" textlink="">
      <xdr:nvSpPr>
        <xdr:cNvPr id="5" name="Nyíl: jobbra mutató 4">
          <a:extLst>
            <a:ext uri="{FF2B5EF4-FFF2-40B4-BE49-F238E27FC236}">
              <a16:creationId xmlns:a16="http://schemas.microsoft.com/office/drawing/2014/main" id="{3FDA7D96-8984-4109-A6BE-F450DE244C49}"/>
            </a:ext>
          </a:extLst>
        </xdr:cNvPr>
        <xdr:cNvSpPr/>
      </xdr:nvSpPr>
      <xdr:spPr>
        <a:xfrm rot="10800000">
          <a:off x="4610100" y="6377940"/>
          <a:ext cx="457200" cy="220980"/>
        </a:xfrm>
        <a:prstGeom prst="right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hu-HU" sz="1100"/>
        </a:p>
      </xdr:txBody>
    </xdr:sp>
    <xdr:clientData/>
  </xdr:twoCellAnchor>
  <xdr:twoCellAnchor>
    <xdr:from>
      <xdr:col>10</xdr:col>
      <xdr:colOff>45720</xdr:colOff>
      <xdr:row>31</xdr:row>
      <xdr:rowOff>91440</xdr:rowOff>
    </xdr:from>
    <xdr:to>
      <xdr:col>10</xdr:col>
      <xdr:colOff>495300</xdr:colOff>
      <xdr:row>31</xdr:row>
      <xdr:rowOff>312420</xdr:rowOff>
    </xdr:to>
    <xdr:sp macro="" textlink="">
      <xdr:nvSpPr>
        <xdr:cNvPr id="6" name="Nyíl: jobbra mutató 5">
          <a:extLst>
            <a:ext uri="{FF2B5EF4-FFF2-40B4-BE49-F238E27FC236}">
              <a16:creationId xmlns:a16="http://schemas.microsoft.com/office/drawing/2014/main" id="{7E46E93F-0724-4E15-B76C-0A6A79FB0ABE}"/>
            </a:ext>
          </a:extLst>
        </xdr:cNvPr>
        <xdr:cNvSpPr/>
      </xdr:nvSpPr>
      <xdr:spPr>
        <a:xfrm rot="10800000">
          <a:off x="8602980" y="5593080"/>
          <a:ext cx="449580" cy="220980"/>
        </a:xfrm>
        <a:prstGeom prst="right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hu-HU" sz="1100"/>
        </a:p>
      </xdr:txBody>
    </xdr:sp>
    <xdr:clientData/>
  </xdr:twoCellAnchor>
  <xdr:twoCellAnchor>
    <xdr:from>
      <xdr:col>10</xdr:col>
      <xdr:colOff>76200</xdr:colOff>
      <xdr:row>33</xdr:row>
      <xdr:rowOff>83820</xdr:rowOff>
    </xdr:from>
    <xdr:to>
      <xdr:col>10</xdr:col>
      <xdr:colOff>502920</xdr:colOff>
      <xdr:row>33</xdr:row>
      <xdr:rowOff>304800</xdr:rowOff>
    </xdr:to>
    <xdr:sp macro="" textlink="">
      <xdr:nvSpPr>
        <xdr:cNvPr id="7" name="Nyíl: jobbra mutató 6">
          <a:extLst>
            <a:ext uri="{FF2B5EF4-FFF2-40B4-BE49-F238E27FC236}">
              <a16:creationId xmlns:a16="http://schemas.microsoft.com/office/drawing/2014/main" id="{8C18B44E-FD2D-46F3-9B04-517C8A2D4857}"/>
            </a:ext>
          </a:extLst>
        </xdr:cNvPr>
        <xdr:cNvSpPr/>
      </xdr:nvSpPr>
      <xdr:spPr>
        <a:xfrm rot="10800000">
          <a:off x="8633460" y="6370320"/>
          <a:ext cx="426720" cy="220980"/>
        </a:xfrm>
        <a:prstGeom prst="right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8BBA-514F-42F4-8AE8-C704C95FA6AF}">
  <dimension ref="A1:P58"/>
  <sheetViews>
    <sheetView showGridLines="0" tabSelected="1" workbookViewId="0"/>
  </sheetViews>
  <sheetFormatPr defaultColWidth="0" defaultRowHeight="13.2" zeroHeight="1" x14ac:dyDescent="0.3"/>
  <cols>
    <col min="1" max="1" width="4.09765625" style="1" customWidth="1"/>
    <col min="2" max="2" width="40.69921875" style="1" bestFit="1" customWidth="1"/>
    <col min="3" max="3" width="15.3984375" style="1" customWidth="1"/>
    <col min="4" max="6" width="7.5" style="1" bestFit="1" customWidth="1"/>
    <col min="7" max="7" width="6.796875" style="1" customWidth="1"/>
    <col min="8" max="8" width="8.69921875" style="1" bestFit="1" customWidth="1"/>
    <col min="9" max="11" width="7.5" style="1" bestFit="1" customWidth="1"/>
    <col min="12" max="12" width="2.19921875" style="1" customWidth="1"/>
    <col min="13" max="13" width="8.69921875" style="1" bestFit="1" customWidth="1"/>
    <col min="14" max="16" width="7.5" style="1" bestFit="1" customWidth="1"/>
    <col min="17" max="17" width="11.19921875" style="1" customWidth="1"/>
    <col min="18" max="16384" width="11.19921875" style="1" hidden="1"/>
  </cols>
  <sheetData>
    <row r="1" spans="1:16" x14ac:dyDescent="0.3"/>
    <row r="2" spans="1:16" x14ac:dyDescent="0.3"/>
    <row r="3" spans="1:16" x14ac:dyDescent="0.3"/>
    <row r="4" spans="1:16" x14ac:dyDescent="0.3"/>
    <row r="5" spans="1:16" x14ac:dyDescent="0.3"/>
    <row r="6" spans="1:16" x14ac:dyDescent="0.3"/>
    <row r="7" spans="1:16" x14ac:dyDescent="0.3"/>
    <row r="8" spans="1:16" ht="13.8" thickBot="1" x14ac:dyDescent="0.35"/>
    <row r="9" spans="1:16" x14ac:dyDescent="0.3">
      <c r="C9" s="2"/>
      <c r="D9" s="3">
        <v>2021</v>
      </c>
      <c r="E9" s="4"/>
      <c r="F9" s="5"/>
      <c r="H9" s="6"/>
      <c r="I9" s="3">
        <v>2022</v>
      </c>
      <c r="J9" s="4"/>
      <c r="K9" s="5"/>
      <c r="M9" s="2"/>
      <c r="N9" s="3">
        <v>2023</v>
      </c>
      <c r="O9" s="4"/>
      <c r="P9" s="5"/>
    </row>
    <row r="10" spans="1:16" x14ac:dyDescent="0.3">
      <c r="C10" s="7"/>
      <c r="D10" s="8" t="s">
        <v>0</v>
      </c>
      <c r="E10" s="8" t="s">
        <v>1</v>
      </c>
      <c r="F10" s="9" t="s">
        <v>2</v>
      </c>
      <c r="H10" s="7"/>
      <c r="I10" s="8" t="s">
        <v>0</v>
      </c>
      <c r="J10" s="8" t="s">
        <v>1</v>
      </c>
      <c r="K10" s="9" t="s">
        <v>2</v>
      </c>
      <c r="M10" s="7"/>
      <c r="N10" s="8" t="s">
        <v>0</v>
      </c>
      <c r="O10" s="8" t="s">
        <v>1</v>
      </c>
      <c r="P10" s="9" t="s">
        <v>2</v>
      </c>
    </row>
    <row r="11" spans="1:16" x14ac:dyDescent="0.3">
      <c r="C11" s="10" t="s">
        <v>3</v>
      </c>
      <c r="D11" s="8">
        <v>550</v>
      </c>
      <c r="E11" s="8">
        <v>153</v>
      </c>
      <c r="F11" s="9"/>
      <c r="H11" s="10" t="s">
        <v>3</v>
      </c>
      <c r="I11" s="8">
        <v>583</v>
      </c>
      <c r="J11" s="8">
        <v>127</v>
      </c>
      <c r="K11" s="9"/>
      <c r="M11" s="10" t="s">
        <v>3</v>
      </c>
      <c r="N11" s="8">
        <v>685</v>
      </c>
      <c r="O11" s="8">
        <v>139</v>
      </c>
      <c r="P11" s="9"/>
    </row>
    <row r="12" spans="1:16" x14ac:dyDescent="0.3">
      <c r="C12" s="10" t="s">
        <v>4</v>
      </c>
      <c r="D12" s="8">
        <v>201</v>
      </c>
      <c r="E12" s="8">
        <v>141</v>
      </c>
      <c r="F12" s="9"/>
      <c r="H12" s="10" t="s">
        <v>4</v>
      </c>
      <c r="I12" s="8">
        <v>169</v>
      </c>
      <c r="J12" s="8">
        <v>177</v>
      </c>
      <c r="K12" s="11"/>
      <c r="M12" s="10" t="s">
        <v>4</v>
      </c>
      <c r="N12" s="8">
        <v>112</v>
      </c>
      <c r="O12" s="8">
        <v>189</v>
      </c>
      <c r="P12" s="9">
        <v>11</v>
      </c>
    </row>
    <row r="13" spans="1:16" x14ac:dyDescent="0.3">
      <c r="C13" s="10" t="s">
        <v>5</v>
      </c>
      <c r="D13" s="8">
        <v>407</v>
      </c>
      <c r="E13" s="8">
        <v>140</v>
      </c>
      <c r="F13" s="9"/>
      <c r="H13" s="10" t="s">
        <v>5</v>
      </c>
      <c r="I13" s="8">
        <v>487</v>
      </c>
      <c r="J13" s="8">
        <v>115</v>
      </c>
      <c r="K13" s="11"/>
      <c r="M13" s="10" t="s">
        <v>5</v>
      </c>
      <c r="N13" s="8">
        <v>503</v>
      </c>
      <c r="O13" s="8">
        <v>106</v>
      </c>
      <c r="P13" s="11"/>
    </row>
    <row r="14" spans="1:16" x14ac:dyDescent="0.3">
      <c r="C14" s="10" t="s">
        <v>6</v>
      </c>
      <c r="D14" s="8"/>
      <c r="E14" s="8"/>
      <c r="F14" s="9">
        <v>113</v>
      </c>
      <c r="H14" s="10" t="s">
        <v>6</v>
      </c>
      <c r="I14" s="8"/>
      <c r="J14" s="8">
        <v>14</v>
      </c>
      <c r="K14" s="9">
        <v>113</v>
      </c>
      <c r="M14" s="10" t="s">
        <v>6</v>
      </c>
      <c r="N14" s="8"/>
      <c r="O14" s="8"/>
      <c r="P14" s="9">
        <v>111</v>
      </c>
    </row>
    <row r="15" spans="1:16" ht="13.8" thickBot="1" x14ac:dyDescent="0.35">
      <c r="C15" s="12" t="s">
        <v>26</v>
      </c>
      <c r="D15" s="13">
        <f>SUM(D11:D14)</f>
        <v>1158</v>
      </c>
      <c r="E15" s="13">
        <v>445</v>
      </c>
      <c r="F15" s="14">
        <v>132</v>
      </c>
      <c r="H15" s="12" t="s">
        <v>26</v>
      </c>
      <c r="I15" s="13">
        <v>1240</v>
      </c>
      <c r="J15" s="13">
        <v>438</v>
      </c>
      <c r="K15" s="14">
        <v>136</v>
      </c>
      <c r="M15" s="10" t="s">
        <v>7</v>
      </c>
      <c r="N15" s="8"/>
      <c r="O15" s="8"/>
      <c r="P15" s="9">
        <v>11</v>
      </c>
    </row>
    <row r="16" spans="1:16" ht="13.8" thickBot="1" x14ac:dyDescent="0.35">
      <c r="A16" s="15"/>
      <c r="B16" s="15"/>
      <c r="C16" s="15"/>
      <c r="D16" s="15"/>
      <c r="E16" s="15"/>
      <c r="F16" s="15"/>
      <c r="M16" s="12" t="s">
        <v>26</v>
      </c>
      <c r="N16" s="16">
        <v>1301</v>
      </c>
      <c r="O16" s="16">
        <v>449</v>
      </c>
      <c r="P16" s="17">
        <v>146</v>
      </c>
    </row>
    <row r="17" spans="1:10" ht="13.8" thickBot="1" x14ac:dyDescent="0.35">
      <c r="C17" s="18" t="s">
        <v>38</v>
      </c>
      <c r="D17" s="15"/>
      <c r="E17" s="15"/>
      <c r="F17" s="15"/>
    </row>
    <row r="18" spans="1:10" ht="27.6" customHeight="1" x14ac:dyDescent="0.3">
      <c r="A18" s="19"/>
      <c r="C18" s="20" t="s">
        <v>25</v>
      </c>
      <c r="D18" s="21">
        <v>2021</v>
      </c>
      <c r="E18" s="22">
        <v>2022</v>
      </c>
      <c r="F18" s="22">
        <v>2023</v>
      </c>
      <c r="G18" s="21">
        <v>2021</v>
      </c>
      <c r="H18" s="22">
        <v>2022</v>
      </c>
      <c r="I18" s="23">
        <v>2023</v>
      </c>
    </row>
    <row r="19" spans="1:10" x14ac:dyDescent="0.3">
      <c r="A19" s="24"/>
      <c r="C19" s="10" t="s">
        <v>0</v>
      </c>
      <c r="D19" s="25">
        <v>7</v>
      </c>
      <c r="E19" s="25">
        <v>7</v>
      </c>
      <c r="F19" s="25">
        <v>8</v>
      </c>
      <c r="G19" s="25">
        <v>8353</v>
      </c>
      <c r="H19" s="25">
        <v>8487</v>
      </c>
      <c r="I19" s="11">
        <v>10017</v>
      </c>
    </row>
    <row r="20" spans="1:10" x14ac:dyDescent="0.3">
      <c r="A20" s="19"/>
      <c r="C20" s="10" t="s">
        <v>1</v>
      </c>
      <c r="D20" s="8">
        <v>6</v>
      </c>
      <c r="E20" s="25">
        <v>6</v>
      </c>
      <c r="F20" s="25">
        <v>6</v>
      </c>
      <c r="G20" s="8">
        <v>2813</v>
      </c>
      <c r="H20" s="25">
        <v>2797</v>
      </c>
      <c r="I20" s="11">
        <v>2775</v>
      </c>
    </row>
    <row r="21" spans="1:10" ht="13.8" thickBot="1" x14ac:dyDescent="0.35">
      <c r="A21" s="19"/>
      <c r="C21" s="12" t="s">
        <v>26</v>
      </c>
      <c r="D21" s="26"/>
      <c r="E21" s="26"/>
      <c r="F21" s="26"/>
      <c r="G21" s="13">
        <f>SUM(G19:G20)</f>
        <v>11166</v>
      </c>
      <c r="H21" s="13">
        <f>SUM(H19:H20)</f>
        <v>11284</v>
      </c>
      <c r="I21" s="14">
        <f>SUM(I19:I20)</f>
        <v>12792</v>
      </c>
    </row>
    <row r="22" spans="1:10" x14ac:dyDescent="0.3">
      <c r="A22" s="15"/>
      <c r="B22" s="15"/>
      <c r="C22" s="15"/>
      <c r="D22" s="15"/>
      <c r="E22" s="15"/>
      <c r="F22" s="15"/>
    </row>
    <row r="23" spans="1:10" ht="13.8" thickBot="1" x14ac:dyDescent="0.35">
      <c r="A23" s="15"/>
      <c r="C23" s="18" t="s">
        <v>39</v>
      </c>
      <c r="D23" s="15"/>
      <c r="E23" s="15"/>
      <c r="F23" s="15"/>
    </row>
    <row r="24" spans="1:10" ht="27.6" customHeight="1" x14ac:dyDescent="0.3">
      <c r="A24" s="15"/>
      <c r="C24" s="20" t="s">
        <v>25</v>
      </c>
      <c r="D24" s="21">
        <v>2021</v>
      </c>
      <c r="E24" s="22">
        <v>2022</v>
      </c>
      <c r="F24" s="22">
        <v>2023</v>
      </c>
      <c r="G24" s="21">
        <v>2021</v>
      </c>
      <c r="H24" s="22">
        <v>2022</v>
      </c>
      <c r="I24" s="23">
        <v>2023</v>
      </c>
    </row>
    <row r="25" spans="1:10" x14ac:dyDescent="0.3">
      <c r="A25" s="15"/>
      <c r="C25" s="10" t="s">
        <v>0</v>
      </c>
      <c r="D25" s="25">
        <v>8</v>
      </c>
      <c r="E25" s="25">
        <v>7</v>
      </c>
      <c r="F25" s="25">
        <v>8</v>
      </c>
      <c r="G25" s="25">
        <v>4154</v>
      </c>
      <c r="H25" s="25">
        <v>4049</v>
      </c>
      <c r="I25" s="11">
        <v>5329</v>
      </c>
    </row>
    <row r="26" spans="1:10" x14ac:dyDescent="0.3">
      <c r="A26" s="15"/>
      <c r="C26" s="10" t="s">
        <v>1</v>
      </c>
      <c r="D26" s="8">
        <v>7</v>
      </c>
      <c r="E26" s="25">
        <v>7</v>
      </c>
      <c r="F26" s="25">
        <v>7</v>
      </c>
      <c r="G26" s="8">
        <v>1023</v>
      </c>
      <c r="H26" s="25">
        <v>924</v>
      </c>
      <c r="I26" s="11">
        <v>947</v>
      </c>
    </row>
    <row r="27" spans="1:10" ht="13.8" thickBot="1" x14ac:dyDescent="0.35">
      <c r="A27" s="15"/>
      <c r="C27" s="12" t="s">
        <v>26</v>
      </c>
      <c r="D27" s="26"/>
      <c r="E27" s="26"/>
      <c r="F27" s="26"/>
      <c r="G27" s="13">
        <f>SUM(G25:G26)</f>
        <v>5177</v>
      </c>
      <c r="H27" s="13">
        <f>SUM(H25:H26)</f>
        <v>4973</v>
      </c>
      <c r="I27" s="14">
        <f>SUM(I25:I26)</f>
        <v>6276</v>
      </c>
    </row>
    <row r="28" spans="1:10" x14ac:dyDescent="0.3">
      <c r="A28" s="15"/>
      <c r="B28" s="15"/>
      <c r="C28" s="15"/>
      <c r="D28" s="15"/>
      <c r="E28" s="15"/>
      <c r="F28" s="15"/>
    </row>
    <row r="29" spans="1:10" ht="13.8" thickBot="1" x14ac:dyDescent="0.35">
      <c r="A29" s="15"/>
      <c r="B29" s="15"/>
      <c r="C29" s="15"/>
      <c r="D29" s="15"/>
      <c r="E29" s="15"/>
      <c r="F29" s="15"/>
    </row>
    <row r="30" spans="1:10" ht="40.200000000000003" customHeight="1" x14ac:dyDescent="0.3">
      <c r="A30" s="15"/>
      <c r="B30" s="27" t="s">
        <v>27</v>
      </c>
      <c r="C30" s="28"/>
      <c r="D30" s="15"/>
      <c r="E30" s="27" t="s">
        <v>33</v>
      </c>
      <c r="F30" s="29"/>
      <c r="G30" s="29"/>
      <c r="H30" s="29"/>
      <c r="I30" s="29"/>
      <c r="J30" s="28"/>
    </row>
    <row r="31" spans="1:10" ht="64.2" customHeight="1" x14ac:dyDescent="0.3">
      <c r="A31" s="15"/>
      <c r="B31" s="30" t="s">
        <v>28</v>
      </c>
      <c r="C31" s="31"/>
      <c r="D31" s="15"/>
      <c r="E31" s="30" t="s">
        <v>34</v>
      </c>
      <c r="F31" s="32"/>
      <c r="G31" s="32"/>
      <c r="H31" s="32"/>
      <c r="I31" s="32"/>
      <c r="J31" s="31"/>
    </row>
    <row r="32" spans="1:10" ht="30.6" customHeight="1" x14ac:dyDescent="0.3">
      <c r="A32" s="15"/>
      <c r="B32" s="33" t="s">
        <v>29</v>
      </c>
      <c r="C32" s="34">
        <v>0.04</v>
      </c>
      <c r="D32" s="15"/>
      <c r="E32" s="35" t="s">
        <v>35</v>
      </c>
      <c r="F32" s="36"/>
      <c r="G32" s="36"/>
      <c r="H32" s="37"/>
      <c r="I32" s="38">
        <v>0.5</v>
      </c>
      <c r="J32" s="39"/>
    </row>
    <row r="33" spans="1:11" ht="31.2" customHeight="1" x14ac:dyDescent="0.3">
      <c r="A33" s="15"/>
      <c r="B33" s="30" t="s">
        <v>30</v>
      </c>
      <c r="C33" s="31"/>
      <c r="D33" s="15"/>
      <c r="E33" s="30" t="s">
        <v>36</v>
      </c>
      <c r="F33" s="32"/>
      <c r="G33" s="32"/>
      <c r="H33" s="32"/>
      <c r="I33" s="32"/>
      <c r="J33" s="31"/>
    </row>
    <row r="34" spans="1:11" ht="28.2" customHeight="1" x14ac:dyDescent="0.3">
      <c r="A34" s="15"/>
      <c r="B34" s="33" t="s">
        <v>31</v>
      </c>
      <c r="C34" s="34">
        <v>0.03</v>
      </c>
      <c r="D34" s="15"/>
      <c r="E34" s="40" t="s">
        <v>31</v>
      </c>
      <c r="F34" s="41"/>
      <c r="G34" s="41"/>
      <c r="H34" s="41"/>
      <c r="I34" s="38">
        <v>0.6</v>
      </c>
      <c r="J34" s="39"/>
    </row>
    <row r="35" spans="1:11" ht="31.2" customHeight="1" thickBot="1" x14ac:dyDescent="0.35">
      <c r="A35" s="15"/>
      <c r="B35" s="42" t="s">
        <v>32</v>
      </c>
      <c r="C35" s="43"/>
      <c r="D35" s="15"/>
      <c r="E35" s="42" t="s">
        <v>37</v>
      </c>
      <c r="F35" s="44"/>
      <c r="G35" s="44"/>
      <c r="H35" s="44"/>
      <c r="I35" s="44"/>
      <c r="J35" s="43"/>
    </row>
    <row r="36" spans="1:11" x14ac:dyDescent="0.3">
      <c r="A36" s="15"/>
      <c r="B36" s="15"/>
      <c r="C36" s="15"/>
      <c r="D36" s="15"/>
      <c r="E36" s="15"/>
      <c r="F36" s="15"/>
    </row>
    <row r="37" spans="1:11" ht="13.8" thickBot="1" x14ac:dyDescent="0.35">
      <c r="A37" s="15"/>
      <c r="B37" s="15"/>
      <c r="C37" s="15"/>
      <c r="D37" s="15"/>
      <c r="E37" s="15"/>
      <c r="F37" s="15"/>
    </row>
    <row r="38" spans="1:11" x14ac:dyDescent="0.3">
      <c r="B38" s="45"/>
      <c r="C38" s="46">
        <v>2021</v>
      </c>
      <c r="D38" s="47"/>
      <c r="E38" s="46">
        <v>2022</v>
      </c>
      <c r="F38" s="47"/>
      <c r="G38" s="46">
        <v>2023</v>
      </c>
      <c r="H38" s="47"/>
      <c r="I38" s="48">
        <v>2024</v>
      </c>
      <c r="J38" s="48">
        <v>2025</v>
      </c>
    </row>
    <row r="39" spans="1:11" x14ac:dyDescent="0.3">
      <c r="B39" s="49" t="s">
        <v>8</v>
      </c>
      <c r="C39" s="50">
        <f>G21</f>
        <v>11166</v>
      </c>
      <c r="D39" s="51"/>
      <c r="E39" s="50">
        <f>H21</f>
        <v>11284</v>
      </c>
      <c r="F39" s="51"/>
      <c r="G39" s="50">
        <f>I21</f>
        <v>12792</v>
      </c>
      <c r="H39" s="51"/>
      <c r="I39" s="52">
        <f>(I41*$F$19)+(I42*$F$20)</f>
        <v>13626.08</v>
      </c>
      <c r="J39" s="52">
        <f>(J41*$F$19)+(J42*$F$20)</f>
        <v>14034.8624</v>
      </c>
    </row>
    <row r="40" spans="1:11" x14ac:dyDescent="0.3">
      <c r="B40" s="53"/>
      <c r="C40" s="54"/>
      <c r="D40" s="55"/>
      <c r="E40" s="54"/>
      <c r="F40" s="55"/>
      <c r="G40" s="54"/>
      <c r="H40" s="55"/>
      <c r="I40" s="56"/>
      <c r="J40" s="56"/>
    </row>
    <row r="41" spans="1:11" x14ac:dyDescent="0.3">
      <c r="B41" s="49" t="s">
        <v>11</v>
      </c>
      <c r="C41" s="57">
        <v>1158</v>
      </c>
      <c r="D41" s="58">
        <f>C41/$C$43</f>
        <v>0.7223955084217093</v>
      </c>
      <c r="E41" s="57">
        <f>I15</f>
        <v>1240</v>
      </c>
      <c r="F41" s="58">
        <f>E41/$E$43</f>
        <v>0.73897497020262215</v>
      </c>
      <c r="G41" s="57">
        <f>N16</f>
        <v>1301</v>
      </c>
      <c r="H41" s="58">
        <f>G41/$G$43</f>
        <v>0.74342857142857144</v>
      </c>
      <c r="I41" s="59">
        <f>H41*$I$43</f>
        <v>1353.04</v>
      </c>
      <c r="J41" s="59">
        <f>H41*$J$43</f>
        <v>1393.6312</v>
      </c>
    </row>
    <row r="42" spans="1:11" x14ac:dyDescent="0.3">
      <c r="B42" s="49" t="s">
        <v>12</v>
      </c>
      <c r="C42" s="57">
        <f>E15</f>
        <v>445</v>
      </c>
      <c r="D42" s="58">
        <f>C42/$C$43</f>
        <v>0.2776044915782907</v>
      </c>
      <c r="E42" s="57">
        <f>J15</f>
        <v>438</v>
      </c>
      <c r="F42" s="58">
        <f>E42/$E$43</f>
        <v>0.26102502979737785</v>
      </c>
      <c r="G42" s="57">
        <f>O16</f>
        <v>449</v>
      </c>
      <c r="H42" s="58">
        <f>G42/$G$43</f>
        <v>0.25657142857142856</v>
      </c>
      <c r="I42" s="59">
        <f>H42*$I$43</f>
        <v>466.96</v>
      </c>
      <c r="J42" s="59">
        <f>H42*$J$43</f>
        <v>480.96880000000004</v>
      </c>
    </row>
    <row r="43" spans="1:11" x14ac:dyDescent="0.3">
      <c r="B43" s="49" t="s">
        <v>13</v>
      </c>
      <c r="C43" s="57">
        <f>SUM(C41:C42)</f>
        <v>1603</v>
      </c>
      <c r="D43" s="60"/>
      <c r="E43" s="57">
        <f t="shared" ref="E43:G43" si="0">SUM(E41:E42)</f>
        <v>1678</v>
      </c>
      <c r="F43" s="60"/>
      <c r="G43" s="57">
        <f t="shared" si="0"/>
        <v>1750</v>
      </c>
      <c r="H43" s="60"/>
      <c r="I43" s="52">
        <f>G43*(1+I45)</f>
        <v>1820</v>
      </c>
      <c r="J43" s="52">
        <f>I43*(1+J45)</f>
        <v>1874.6000000000001</v>
      </c>
    </row>
    <row r="44" spans="1:11" x14ac:dyDescent="0.3">
      <c r="B44" s="49" t="s">
        <v>9</v>
      </c>
      <c r="C44" s="61"/>
      <c r="D44" s="62"/>
      <c r="E44" s="57">
        <f>(I15+J15)-(D15+E15)</f>
        <v>75</v>
      </c>
      <c r="F44" s="60"/>
      <c r="G44" s="57">
        <f>(N16+O16)-(I15+J15)</f>
        <v>72</v>
      </c>
      <c r="H44" s="60"/>
      <c r="I44" s="63">
        <f>I43-G43</f>
        <v>70</v>
      </c>
      <c r="J44" s="52">
        <f>J43-I43</f>
        <v>54.600000000000136</v>
      </c>
    </row>
    <row r="45" spans="1:11" x14ac:dyDescent="0.3">
      <c r="B45" s="49" t="s">
        <v>14</v>
      </c>
      <c r="C45" s="61"/>
      <c r="D45" s="62"/>
      <c r="E45" s="64">
        <f>E44/(D15+E15)</f>
        <v>4.6787273861509666E-2</v>
      </c>
      <c r="F45" s="58"/>
      <c r="G45" s="61">
        <f>G44/(I15+J15)</f>
        <v>4.2908224076281289E-2</v>
      </c>
      <c r="H45" s="62"/>
      <c r="I45" s="65">
        <f>C32</f>
        <v>0.04</v>
      </c>
      <c r="J45" s="65">
        <f>C34</f>
        <v>0.03</v>
      </c>
      <c r="K45" s="19" t="s">
        <v>23</v>
      </c>
    </row>
    <row r="46" spans="1:11" x14ac:dyDescent="0.3">
      <c r="B46" s="53"/>
      <c r="C46" s="66"/>
      <c r="D46" s="67"/>
      <c r="E46" s="68"/>
      <c r="F46" s="69"/>
      <c r="G46" s="66"/>
      <c r="H46" s="67"/>
      <c r="I46" s="70"/>
      <c r="J46" s="70"/>
      <c r="K46" s="19"/>
    </row>
    <row r="47" spans="1:11" x14ac:dyDescent="0.3">
      <c r="B47" s="49" t="s">
        <v>19</v>
      </c>
      <c r="C47" s="61">
        <f>C50/C43</f>
        <v>0.43855271366188397</v>
      </c>
      <c r="D47" s="62"/>
      <c r="E47" s="61">
        <f t="shared" ref="E47:G47" si="1">E50/E43</f>
        <v>0.4231227651966627</v>
      </c>
      <c r="F47" s="62"/>
      <c r="G47" s="61">
        <f t="shared" si="1"/>
        <v>0.47085714285714286</v>
      </c>
      <c r="H47" s="62"/>
      <c r="I47" s="65">
        <f>I32</f>
        <v>0.5</v>
      </c>
      <c r="J47" s="65">
        <f>I34</f>
        <v>0.6</v>
      </c>
      <c r="K47" s="19" t="s">
        <v>24</v>
      </c>
    </row>
    <row r="48" spans="1:11" x14ac:dyDescent="0.3">
      <c r="B48" s="49" t="s">
        <v>15</v>
      </c>
      <c r="C48" s="57">
        <f>D11</f>
        <v>550</v>
      </c>
      <c r="D48" s="58">
        <f>C48/$C$50</f>
        <v>0.78236130867709819</v>
      </c>
      <c r="E48" s="57">
        <f>I11</f>
        <v>583</v>
      </c>
      <c r="F48" s="58">
        <f>E48/$E$50</f>
        <v>0.8211267605633803</v>
      </c>
      <c r="G48" s="57">
        <f>N11</f>
        <v>685</v>
      </c>
      <c r="H48" s="58">
        <f>G48/$G$50</f>
        <v>0.8313106796116505</v>
      </c>
      <c r="I48" s="52">
        <f>$I$50*H48</f>
        <v>756.492718446602</v>
      </c>
      <c r="J48" s="52">
        <f>J50*$H$48</f>
        <v>935.02499999999998</v>
      </c>
    </row>
    <row r="49" spans="2:10" x14ac:dyDescent="0.3">
      <c r="B49" s="49" t="s">
        <v>16</v>
      </c>
      <c r="C49" s="57">
        <f>E11</f>
        <v>153</v>
      </c>
      <c r="D49" s="58">
        <f>C49/$C$50</f>
        <v>0.21763869132290184</v>
      </c>
      <c r="E49" s="57">
        <f>J11</f>
        <v>127</v>
      </c>
      <c r="F49" s="58">
        <f>E49/$E$50</f>
        <v>0.17887323943661973</v>
      </c>
      <c r="G49" s="57">
        <f>O11</f>
        <v>139</v>
      </c>
      <c r="H49" s="58">
        <f>G49/$G$50</f>
        <v>0.16868932038834952</v>
      </c>
      <c r="I49" s="52">
        <f>$I$50*H49</f>
        <v>153.50728155339806</v>
      </c>
      <c r="J49" s="52">
        <f>$J$50*H49</f>
        <v>189.73500000000001</v>
      </c>
    </row>
    <row r="50" spans="2:10" x14ac:dyDescent="0.3">
      <c r="B50" s="49" t="s">
        <v>17</v>
      </c>
      <c r="C50" s="57">
        <f>SUM(C48:C49)</f>
        <v>703</v>
      </c>
      <c r="D50" s="60"/>
      <c r="E50" s="57">
        <f t="shared" ref="E50:G50" si="2">SUM(E48:E49)</f>
        <v>710</v>
      </c>
      <c r="F50" s="60"/>
      <c r="G50" s="57">
        <f t="shared" si="2"/>
        <v>824</v>
      </c>
      <c r="H50" s="60"/>
      <c r="I50" s="52">
        <f>I43*I47</f>
        <v>910</v>
      </c>
      <c r="J50" s="52">
        <f>J43*J47</f>
        <v>1124.76</v>
      </c>
    </row>
    <row r="51" spans="2:10" x14ac:dyDescent="0.3">
      <c r="B51" s="49" t="s">
        <v>10</v>
      </c>
      <c r="C51" s="61"/>
      <c r="D51" s="62"/>
      <c r="E51" s="57">
        <f>I11+J11-E11-D11</f>
        <v>7</v>
      </c>
      <c r="F51" s="60"/>
      <c r="G51" s="57">
        <f>O11+N11-J11-I11</f>
        <v>114</v>
      </c>
      <c r="H51" s="60"/>
      <c r="I51" s="71">
        <f>I48-G48</f>
        <v>71.492718446601998</v>
      </c>
      <c r="J51" s="71">
        <f>J50-I50</f>
        <v>214.76</v>
      </c>
    </row>
    <row r="52" spans="2:10" x14ac:dyDescent="0.3">
      <c r="B52" s="49" t="s">
        <v>18</v>
      </c>
      <c r="C52" s="61"/>
      <c r="D52" s="62"/>
      <c r="E52" s="61">
        <f>E51/(D11+E11)</f>
        <v>9.9573257467994308E-3</v>
      </c>
      <c r="F52" s="62"/>
      <c r="G52" s="61">
        <f>G51/(I11+J11)</f>
        <v>0.16056338028169015</v>
      </c>
      <c r="H52" s="62"/>
      <c r="I52" s="72">
        <f>I51/G50</f>
        <v>8.6763007823546109E-2</v>
      </c>
      <c r="J52" s="72">
        <f>J51/I50</f>
        <v>0.23599999999999999</v>
      </c>
    </row>
    <row r="53" spans="2:10" x14ac:dyDescent="0.3">
      <c r="B53" s="53"/>
      <c r="C53" s="66"/>
      <c r="D53" s="67"/>
      <c r="E53" s="66"/>
      <c r="F53" s="67"/>
      <c r="G53" s="66"/>
      <c r="H53" s="67"/>
      <c r="I53" s="70"/>
      <c r="J53" s="70"/>
    </row>
    <row r="54" spans="2:10" x14ac:dyDescent="0.3">
      <c r="B54" s="49" t="s">
        <v>21</v>
      </c>
      <c r="C54" s="57">
        <f>G27</f>
        <v>5177</v>
      </c>
      <c r="D54" s="62"/>
      <c r="E54" s="7">
        <f>H27</f>
        <v>4973</v>
      </c>
      <c r="F54" s="62"/>
      <c r="G54" s="7">
        <f>I27</f>
        <v>6276</v>
      </c>
      <c r="H54" s="62"/>
      <c r="I54" s="73">
        <f>(I48*$F$25)+(I49*$F$26)</f>
        <v>7126.4927184466023</v>
      </c>
      <c r="J54" s="73">
        <f>(J48*$F$25)+(J49*$F$26)</f>
        <v>8808.3449999999993</v>
      </c>
    </row>
    <row r="55" spans="2:10" x14ac:dyDescent="0.3">
      <c r="B55" s="49" t="s">
        <v>20</v>
      </c>
      <c r="C55" s="61"/>
      <c r="D55" s="62"/>
      <c r="E55" s="7">
        <f>E54-C54</f>
        <v>-204</v>
      </c>
      <c r="F55" s="62"/>
      <c r="G55" s="7">
        <f>G54-E54</f>
        <v>1303</v>
      </c>
      <c r="H55" s="11"/>
      <c r="I55" s="73">
        <f>I54-G54</f>
        <v>850.49271844660234</v>
      </c>
      <c r="J55" s="73">
        <f>J54-I54</f>
        <v>1681.852281553397</v>
      </c>
    </row>
    <row r="56" spans="2:10" ht="13.8" thickBot="1" x14ac:dyDescent="0.35">
      <c r="B56" s="49" t="s">
        <v>22</v>
      </c>
      <c r="C56" s="74"/>
      <c r="D56" s="75"/>
      <c r="E56" s="74">
        <f>E55/C54</f>
        <v>-3.9405060846049833E-2</v>
      </c>
      <c r="F56" s="75"/>
      <c r="G56" s="74">
        <f>G55/E54</f>
        <v>0.26201488035391113</v>
      </c>
      <c r="H56" s="75"/>
      <c r="I56" s="76">
        <f>I55/G54</f>
        <v>0.13551509216803734</v>
      </c>
      <c r="J56" s="76">
        <f>J55/I54</f>
        <v>0.23599999999999985</v>
      </c>
    </row>
    <row r="57" spans="2:10" x14ac:dyDescent="0.3"/>
    <row r="58" spans="2:10" x14ac:dyDescent="0.3"/>
  </sheetData>
  <sheetProtection selectLockedCells="1"/>
  <protectedRanges>
    <protectedRange algorithmName="SHA-512" hashValue="nqLIvGLM6pEfdqcOjLLXT0SrmP9wQfYLzoBl6u9xSx/XvlnIE98+TxVvUraY9tnd+60G94mPFUozaCy8+lI1yg==" saltValue="rfAaR+46lILbwQdRxtpBcA==" spinCount="100000" sqref="B37:K57" name="Tartomány2"/>
    <protectedRange algorithmName="SHA-512" hashValue="l+BWG4Fp7PDHTh/uPQU6FcLRfwPEPzl/JWJ3uscR/pfKSZv4wDFqF4ZDzRS1upGi+Ordmps37dU7hmyArjkJbA==" saltValue="LurqoEJgDLnZhT8QmqAeuQ==" spinCount="100000" sqref="B1:P29" name="Tartomány1"/>
  </protectedRanges>
  <mergeCells count="21">
    <mergeCell ref="E31:J31"/>
    <mergeCell ref="E33:J33"/>
    <mergeCell ref="E35:J35"/>
    <mergeCell ref="I32:J32"/>
    <mergeCell ref="I34:J34"/>
    <mergeCell ref="N9:P9"/>
    <mergeCell ref="C38:D38"/>
    <mergeCell ref="E38:F38"/>
    <mergeCell ref="G38:H38"/>
    <mergeCell ref="C39:D39"/>
    <mergeCell ref="E39:F39"/>
    <mergeCell ref="G39:H39"/>
    <mergeCell ref="D9:F9"/>
    <mergeCell ref="I9:K9"/>
    <mergeCell ref="E32:H32"/>
    <mergeCell ref="E34:H34"/>
    <mergeCell ref="E30:J30"/>
    <mergeCell ref="B31:C31"/>
    <mergeCell ref="B33:C33"/>
    <mergeCell ref="B35:C35"/>
    <mergeCell ref="B30:C30"/>
  </mergeCells>
  <pageMargins left="0.75" right="0.75" top="1" bottom="1" header="0.5" footer="0.5"/>
  <pageSetup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DB23A919F7B6744A8808123A19719B6" ma:contentTypeVersion="6" ma:contentTypeDescription="Új dokumentum létrehozása." ma:contentTypeScope="" ma:versionID="46650b1faa1af83831e5d624536858d2">
  <xsd:schema xmlns:xsd="http://www.w3.org/2001/XMLSchema" xmlns:xs="http://www.w3.org/2001/XMLSchema" xmlns:p="http://schemas.microsoft.com/office/2006/metadata/properties" xmlns:ns2="78f74437-fd82-4dbe-ad77-c0bf7dab2abf" xmlns:ns3="91ef1586-a0c4-4ba3-b4e6-dad4493f70f4" targetNamespace="http://schemas.microsoft.com/office/2006/metadata/properties" ma:root="true" ma:fieldsID="2a3070a3dfe25f36175caf9547471bb6" ns2:_="" ns3:_="">
    <xsd:import namespace="78f74437-fd82-4dbe-ad77-c0bf7dab2abf"/>
    <xsd:import namespace="91ef1586-a0c4-4ba3-b4e6-dad4493f7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4437-fd82-4dbe-ad77-c0bf7dab2a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f1586-a0c4-4ba3-b4e6-dad4493f7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32B00C-40A8-44B5-8B4C-D3CFED363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f74437-fd82-4dbe-ad77-c0bf7dab2abf"/>
    <ds:schemaRef ds:uri="91ef1586-a0c4-4ba3-b4e6-dad4493f7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CDDDA-AB58-4284-B739-637AE3AA5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C72DD-3DF8-4360-BA2E-EDDE65DE9C92}">
  <ds:schemaRefs>
    <ds:schemaRef ds:uri="http://schemas.openxmlformats.org/package/2006/metadata/core-properties"/>
    <ds:schemaRef ds:uri="78f74437-fd82-4dbe-ad77-c0bf7dab2abf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91ef1586-a0c4-4ba3-b4e6-dad4493f70f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Kalkulátor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Newsum</dc:creator>
  <cp:lastModifiedBy>Komka Ida</cp:lastModifiedBy>
  <dcterms:created xsi:type="dcterms:W3CDTF">2015-11-24T18:15:20Z</dcterms:created>
  <dcterms:modified xsi:type="dcterms:W3CDTF">2024-07-03T12:41:21Z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0x0101009DB23A919F7B6744A8808123A19719B6</vt:lpwstr>
  </property>
</Properties>
</file>